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125" activeTab="0"/>
  </bookViews>
  <sheets>
    <sheet name="PMR OBJETIVOS 2019" sheetId="1" r:id="rId1"/>
    <sheet name="PMR 2019" sheetId="2" r:id="rId2"/>
  </sheets>
  <definedNames>
    <definedName name="_xlnm.Print_Area" localSheetId="1">'PMR 2019'!$A$1:$E$19</definedName>
    <definedName name="_xlnm.Print_Area" localSheetId="0">'PMR OBJETIVOS 2019'!$A$1:$E$27</definedName>
  </definedNames>
  <calcPr fullCalcOnLoad="1"/>
</workbook>
</file>

<file path=xl/comments2.xml><?xml version="1.0" encoding="utf-8"?>
<comments xmlns="http://schemas.openxmlformats.org/spreadsheetml/2006/main">
  <authors>
    <author>CLAUDIA  PEDRAZA ALDANA</author>
  </authors>
  <commentList>
    <comment ref="G8" authorId="0">
      <text>
        <r>
          <rPr>
            <b/>
            <sz val="9"/>
            <rFont val="Tahoma"/>
            <family val="2"/>
          </rPr>
          <t>CLAUDIA  PEDRAZA ALDANA:</t>
        </r>
        <r>
          <rPr>
            <sz val="9"/>
            <rFont val="Tahoma"/>
            <family val="2"/>
          </rPr>
          <t xml:space="preserve">
valor inversion proyecto 776. corresponde 87,5 a informes y 12,5 Rf</t>
        </r>
      </text>
    </comment>
  </commentList>
</comments>
</file>

<file path=xl/sharedStrings.xml><?xml version="1.0" encoding="utf-8"?>
<sst xmlns="http://schemas.openxmlformats.org/spreadsheetml/2006/main" count="102" uniqueCount="83">
  <si>
    <t>LINEA BASE PLAN</t>
  </si>
  <si>
    <t>META PLAN</t>
  </si>
  <si>
    <t xml:space="preserve"> PROCESOS DE RESPONSABILIDAD FISCAL</t>
  </si>
  <si>
    <t>PARTICIPACION CIUDADANA</t>
  </si>
  <si>
    <t>235-CONTRALORÍA</t>
  </si>
  <si>
    <t>INFORMES DE AUDITORIA</t>
  </si>
  <si>
    <t>LINEA BASE PLAN*</t>
  </si>
  <si>
    <t xml:space="preserve">Productos, Metas y Resultados -P.M.R.          </t>
  </si>
  <si>
    <t>Cifras en pesos</t>
  </si>
  <si>
    <t>PRODUCTOS</t>
  </si>
  <si>
    <t>CONTRALORIA DE BOGOTA, D.C.</t>
  </si>
  <si>
    <t xml:space="preserve">PRODUCTOS - METAS Y RESULTADOS PMR </t>
  </si>
  <si>
    <t>PROCESOS DE RESPONSABILIDAD FISCAL</t>
  </si>
  <si>
    <t>PARTICIPACIÓN CIUDADANA</t>
  </si>
  <si>
    <t xml:space="preserve">TOTAL </t>
  </si>
  <si>
    <t>PRESUPUESTO
FUNCIONAMIENTO</t>
  </si>
  <si>
    <t>TOTAL GASTOS</t>
  </si>
  <si>
    <t>PRESUPUESTO INVERSIÓN</t>
  </si>
  <si>
    <t xml:space="preserve">VIGENCIA </t>
  </si>
  <si>
    <t>RESERVAS</t>
  </si>
  <si>
    <t>Cifras en Millones de pesos</t>
  </si>
  <si>
    <t>FORTALECER LA FUNCIÓN DE VIGILANCIA A LA GESTIÓN PÚBLICA</t>
  </si>
  <si>
    <t>POSICIONAR LA IMAGEN DE LA CONTRALORIA DE BOGOTÁ, D.C.</t>
  </si>
  <si>
    <t>5.0</t>
  </si>
  <si>
    <t>OBJETIVO 1:</t>
  </si>
  <si>
    <t>PRODUCTO 1:</t>
  </si>
  <si>
    <t>OBJETIVO 2:</t>
  </si>
  <si>
    <t>PRODUCTO 2:</t>
  </si>
  <si>
    <t>OBJETIVO 3:</t>
  </si>
  <si>
    <t>PRODUCTO 3:</t>
  </si>
  <si>
    <t>INDICADOR OBJETIVO 1</t>
  </si>
  <si>
    <t>INDICADOR PRODUCTO 1</t>
  </si>
  <si>
    <t>INDICADOR OBJETIVO 2</t>
  </si>
  <si>
    <t>INDICADOR PRODUCTO 2</t>
  </si>
  <si>
    <t>INDICADOR OBJETIVO 3</t>
  </si>
  <si>
    <t>INDICADOR PRODUCTO 3</t>
  </si>
  <si>
    <t xml:space="preserve">Unidad Ejecutora No 02 Auditoria Fiscal </t>
  </si>
  <si>
    <t>FORMATO CBN 1003 PRESUPUESTO ORIENTADO A RESULTADOS -POR-</t>
  </si>
  <si>
    <t>Proyectos de Inversión</t>
  </si>
  <si>
    <t>TOTAL</t>
  </si>
  <si>
    <r>
      <t xml:space="preserve">No. </t>
    </r>
    <r>
      <rPr>
        <b/>
        <sz val="9"/>
        <color indexed="10"/>
        <rFont val="Arial"/>
        <family val="2"/>
      </rPr>
      <t xml:space="preserve">1195 - </t>
    </r>
    <r>
      <rPr>
        <b/>
        <sz val="9"/>
        <color indexed="9"/>
        <rFont val="Arial"/>
        <family val="2"/>
      </rPr>
      <t>Fortalecimiento del Sistema Integrado de Gestión y de la Capacidad Institucional.</t>
    </r>
  </si>
  <si>
    <r>
      <t>No.</t>
    </r>
    <r>
      <rPr>
        <b/>
        <sz val="9"/>
        <color indexed="10"/>
        <rFont val="Arial"/>
        <family val="2"/>
      </rPr>
      <t xml:space="preserve"> 1196 -</t>
    </r>
    <r>
      <rPr>
        <b/>
        <sz val="9"/>
        <color indexed="9"/>
        <rFont val="Arial"/>
        <family val="2"/>
      </rPr>
      <t xml:space="preserve"> Fortalecimiento al Mejoramiento de la Infraestructura Física y Dotación.</t>
    </r>
  </si>
  <si>
    <r>
      <t>No.</t>
    </r>
    <r>
      <rPr>
        <b/>
        <sz val="9"/>
        <color indexed="10"/>
        <rFont val="Arial"/>
        <family val="2"/>
      </rPr>
      <t xml:space="preserve"> 1194 -</t>
    </r>
    <r>
      <rPr>
        <b/>
        <sz val="9"/>
        <color indexed="9"/>
        <rFont val="Arial"/>
        <family val="2"/>
      </rPr>
      <t xml:space="preserve"> Fortalecimiento de  la Infraestructura de Tecnologías de la Información y las Comunicaciones.</t>
    </r>
  </si>
  <si>
    <r>
      <t>No.</t>
    </r>
    <r>
      <rPr>
        <b/>
        <sz val="9"/>
        <color indexed="10"/>
        <rFont val="Arial"/>
        <family val="2"/>
      </rPr>
      <t xml:space="preserve"> 1199 - </t>
    </r>
    <r>
      <rPr>
        <b/>
        <sz val="9"/>
        <color indexed="9"/>
        <rFont val="Arial"/>
        <family val="2"/>
      </rPr>
      <t xml:space="preserve">Fortalecimiento del Control Social a la Gestión Pública. </t>
    </r>
  </si>
  <si>
    <t xml:space="preserve"> Efectividad del recaudo efectuado en Procesos de Jurisdicción Coactiva </t>
  </si>
  <si>
    <t xml:space="preserve">Fuente: PREDIS - Reporte de Ejecución Presupuestal </t>
  </si>
  <si>
    <t xml:space="preserve">IA </t>
  </si>
  <si>
    <t>RF</t>
  </si>
  <si>
    <r>
      <rPr>
        <b/>
        <sz val="11"/>
        <rFont val="Arial"/>
        <family val="2"/>
      </rPr>
      <t xml:space="preserve">Seguimiento a abril de 2018: </t>
    </r>
    <r>
      <rPr>
        <sz val="11"/>
        <rFont val="Arial"/>
        <family val="2"/>
      </rPr>
      <t>se ratifica lo reportado a marzo de 2018.</t>
    </r>
    <r>
      <rPr>
        <b/>
        <sz val="11"/>
        <rFont val="Arial"/>
        <family val="2"/>
      </rPr>
      <t xml:space="preserve">
Seguimiento a marzo de 2018:</t>
    </r>
    <r>
      <rPr>
        <sz val="11"/>
        <rFont val="Arial"/>
        <family val="2"/>
      </rPr>
      <t xml:space="preserve"> En el marco del Contrato 335 de 2017, ítem III "Realizar una medición sobre la percepción que los clientes, Ciudadanía y Concejo, tienen con respecto al desempeño de la función pública de Control Fiscal que realiza la Contraloría de Bogotá, así como los niveles de conocimiento que la ciudadanía tiene de la entidad, el posicionamiento y satisfacción que la comunidad de Bogotá D.C. perciben de la institución en relación con la gestión desarrollada en la vigencia 2017", la Universidad Nacional como contratista realiza la aplicación de encuestas a nuestros Clientes y a algunas partes interesadas, obteniendo como resultado:
• Cliente Ciudadanía: se obtuvo que de 342 ciudadanos entrevistados, 279 tienen una percepción positiva sobre el servicio al cliente prestado por la Controlaría de  Bogotá,  lo que equivale al 82% de resultado y al 91% de resultado acumulado con respecto a la meta esperada que era del 90%., ubicando la percepción de la  ciudadanía en el rango de satisfactorio.
</t>
    </r>
    <r>
      <rPr>
        <b/>
        <sz val="11"/>
        <rFont val="Arial"/>
        <family val="2"/>
      </rPr>
      <t>Seguimiento a abril de 2017:</t>
    </r>
    <r>
      <rPr>
        <sz val="11"/>
        <rFont val="Arial"/>
        <family val="2"/>
      </rPr>
      <t xml:space="preserve"> Una vez recibida la medición de la satisfacción del cliente "Ciudadanía", producto entregado oficialmente por la Universidad Distrital mediante oficio Nº 1-2017-09207 de 21/04/2017 en desarrollo del Contrato Nº 108 de 2016, en relación con la percepción de la ciudadanía de la gestión realizada en la vigencia 2016 por la Contraloría de Bogotá, se obtuvo que de 2.294 ciudadanos entrevistados, 1.743 tienen una percepción positiva. Los resultados se socializaron mediante memorandos Nº 3-2017-09611 y Nº 3-2017-09614 de 18/04/2017, dándose alcance a las comunicaciones anteriores con memorando Nº 3-2017-10165 de 24/04/2017.</t>
    </r>
  </si>
  <si>
    <t>pasivo exigible</t>
  </si>
  <si>
    <t xml:space="preserve">PASIVO EXIGIBLE </t>
  </si>
  <si>
    <t>OBJETIVOS - PRODUCTOS E  INDICADORES  DE 2019</t>
  </si>
  <si>
    <t>PRESUPUESTO POR PRODUCTOS VIGENCIA 2019</t>
  </si>
  <si>
    <t xml:space="preserve">100%PC </t>
  </si>
  <si>
    <t>75%-15%-10%</t>
  </si>
  <si>
    <t>IA 75%</t>
  </si>
  <si>
    <t>RF 15%</t>
  </si>
  <si>
    <t xml:space="preserve">PC 10% </t>
  </si>
  <si>
    <r>
      <t xml:space="preserve">PERCEPCION DE LOS CIUDADANOS SOBRE LOS PRODUCTOS Y ACCIONES DE LA CONTRALORIA DE BOGOTÁ D.C.: </t>
    </r>
    <r>
      <rPr>
        <sz val="9"/>
        <rFont val="Arial"/>
        <family val="2"/>
      </rPr>
      <t xml:space="preserve">
No. De ciudadanos encuestados que tienen percepción positiva (mayor o igual a 3 sobre 5)  sobre la calidad y oportunidad de los productos entregados por la entidad * 100 / Total de ciudadanos encuestados.  
(798/942).</t>
    </r>
  </si>
  <si>
    <t xml:space="preserve">POR PROYECTO </t>
  </si>
  <si>
    <t xml:space="preserve">RF </t>
  </si>
  <si>
    <t xml:space="preserve">PC </t>
  </si>
  <si>
    <t xml:space="preserve">Resolucion 023 de 2019 baja a 95 sujetos de control </t>
  </si>
  <si>
    <t xml:space="preserve">inversion AGOSTO </t>
  </si>
  <si>
    <t>Revisó y Aprobó Mercedes Yunda Monroy   - Directora Técnica de Planeación</t>
  </si>
  <si>
    <t xml:space="preserve">Aprobó: Mercedes Yunda Monroy - Directora Técnica de Planeación. </t>
  </si>
  <si>
    <t xml:space="preserve">Fuente aplicativo trazabilidad con corte Agosto </t>
  </si>
  <si>
    <t>Fuente Boletin de beneficios con corte a Junio  de 2019</t>
  </si>
  <si>
    <t>HACER EFECTIVO  EL RESARCIMIENTO AL DAÑO CAUSADO AL ERARIO DISTRITAL</t>
  </si>
  <si>
    <t>GIROS ACUMULADOS A SEPTIEMBRE DE 2019</t>
  </si>
  <si>
    <r>
      <rPr>
        <b/>
        <sz val="10"/>
        <rFont val="Arial"/>
        <family val="2"/>
      </rPr>
      <t xml:space="preserve">Seguimiento con corte a septiembre de 2019: </t>
    </r>
    <r>
      <rPr>
        <sz val="10"/>
        <rFont val="Arial"/>
        <family val="2"/>
      </rPr>
      <t xml:space="preserve">A la fecha se han realizado 514  acciones de diálogo de las 460 programadas.
</t>
    </r>
    <r>
      <rPr>
        <b/>
        <sz val="10"/>
        <rFont val="Arial"/>
        <family val="2"/>
      </rPr>
      <t xml:space="preserve">
Seguimiento con corte a agosto de 2019: </t>
    </r>
    <r>
      <rPr>
        <sz val="10"/>
        <rFont val="Arial"/>
        <family val="2"/>
      </rPr>
      <t>A la fecha se han realizado 467  acciones de diálogo de las 460 programadas.</t>
    </r>
    <r>
      <rPr>
        <b/>
        <sz val="10"/>
        <rFont val="Arial"/>
        <family val="2"/>
      </rPr>
      <t xml:space="preserve">
Seguimiento con corte a julio de 2019:</t>
    </r>
    <r>
      <rPr>
        <sz val="10"/>
        <rFont val="Arial"/>
        <family val="2"/>
      </rPr>
      <t xml:space="preserve"> A la fecha se han realizado 414  acciones de diálogo de las 460 programadas.
</t>
    </r>
    <r>
      <rPr>
        <b/>
        <sz val="10"/>
        <rFont val="Arial"/>
        <family val="2"/>
      </rPr>
      <t xml:space="preserve">Seguimiento con corte a junio de 2019: </t>
    </r>
    <r>
      <rPr>
        <sz val="10"/>
        <rFont val="Arial"/>
        <family val="2"/>
      </rPr>
      <t xml:space="preserve">A la fecha se han realizado 359 acciones de diálogo de las 460 programadas.
</t>
    </r>
    <r>
      <rPr>
        <b/>
        <sz val="10"/>
        <rFont val="Arial"/>
        <family val="2"/>
      </rPr>
      <t xml:space="preserve">
Seguimiento con corte a mayo de 2019: </t>
    </r>
    <r>
      <rPr>
        <sz val="10"/>
        <rFont val="Arial"/>
        <family val="2"/>
      </rPr>
      <t>Se ratifica lo reportado a abril.</t>
    </r>
    <r>
      <rPr>
        <b/>
        <sz val="10"/>
        <rFont val="Arial"/>
        <family val="2"/>
      </rPr>
      <t xml:space="preserve">
Seguimiento con corte a abril de 2019: </t>
    </r>
    <r>
      <rPr>
        <sz val="10"/>
        <rFont val="Arial"/>
        <family val="2"/>
      </rPr>
      <t>Se ratifica lo reportado a marzo.</t>
    </r>
    <r>
      <rPr>
        <b/>
        <sz val="10"/>
        <rFont val="Arial"/>
        <family val="2"/>
      </rPr>
      <t xml:space="preserve">
Seguimiento con corte a marzo de 2019: 
</t>
    </r>
    <r>
      <rPr>
        <sz val="10"/>
        <rFont val="Arial"/>
        <family val="2"/>
      </rPr>
      <t>A la fecha se han realizado 175 acciones de diálogo de las 460 programadas.</t>
    </r>
    <r>
      <rPr>
        <b/>
        <sz val="10"/>
        <rFont val="Arial"/>
        <family val="2"/>
      </rPr>
      <t xml:space="preserve">
Seguimiento con corte a febrero de 2019: 
</t>
    </r>
    <r>
      <rPr>
        <sz val="10"/>
        <rFont val="Arial"/>
        <family val="2"/>
      </rPr>
      <t>Se ratifica lo reportado a enero.</t>
    </r>
    <r>
      <rPr>
        <b/>
        <sz val="10"/>
        <rFont val="Arial"/>
        <family val="2"/>
      </rPr>
      <t xml:space="preserve">
Seguimiento con corte a enero de 2019: 
</t>
    </r>
    <r>
      <rPr>
        <sz val="10"/>
        <rFont val="Arial"/>
        <family val="2"/>
      </rPr>
      <t>A la fecha se han realizado 20 acciones de diálogo de las 460 programadas.</t>
    </r>
  </si>
  <si>
    <r>
      <t>PORCENTAJE DE ACTIVIDADES DE CONTROL SOCIAL EJECUTADAS</t>
    </r>
    <r>
      <rPr>
        <sz val="9"/>
        <rFont val="Arial"/>
        <family val="2"/>
      </rPr>
      <t xml:space="preserve">
No. De actividades de control social que incluyen  mecanismos de control social a la gestión pública ejecutadas *100 / Total de actividades de control social que incluyen mecanismos de control social a la gestión pública programadas ( 514/460)</t>
    </r>
  </si>
  <si>
    <t>Seguimiento con corte a septiembre de 2019: Se ratifica que complementario a lo reportado en los meses anteriores, se realizó el ejercicio de revisión y análisis del Informe de medición Satisfacción del Cliente, cuyo resultado se remitió mediante memorando N° 3-2019-20492 de 11/07/2019 al Despacho de la Contralora Auxiliar.</t>
  </si>
  <si>
    <t>Seguimiento con corte a septiembre de 2019: A la fecha se han realizado 514  acciones de diálogo de las 460 programadas.</t>
  </si>
  <si>
    <t>ALCANZADO A SEPTIEMBRE</t>
  </si>
  <si>
    <t>El proceso realizo solicitud de modificacion al denominador teniendo en cuenta los resultados obtenidos.</t>
  </si>
  <si>
    <r>
      <t>PORCENTAJE DE ENTIDADES DISTRITALES AUDITADAS DURANTE EL PERIODO</t>
    </r>
    <r>
      <rPr>
        <sz val="9"/>
        <rFont val="Arial"/>
        <family val="2"/>
      </rPr>
      <t xml:space="preserve">
No. De sujetos de control auditados en la vigencia / Total de sujetos de control competencia de la Contraloria de Bogotá *100 (83/95)</t>
    </r>
  </si>
  <si>
    <r>
      <t>INFORMES DE AUDITORIA REALIZADOS DURANTE EL PERIODO</t>
    </r>
    <r>
      <rPr>
        <sz val="9"/>
        <rFont val="Arial"/>
        <family val="2"/>
      </rPr>
      <t xml:space="preserve">
Total Informes de Auditoria realizados (138/231)</t>
    </r>
  </si>
  <si>
    <r>
      <t xml:space="preserve">TASA DE RETORNO
</t>
    </r>
    <r>
      <rPr>
        <sz val="9"/>
        <rFont val="Arial"/>
        <family val="2"/>
      </rPr>
      <t xml:space="preserve">Valor de los beneficios / total presupuesto ejecutado por la Contraloria de Bogotá, D.C. en el periodo analizado.
(9.538.823.204.771,72/119.367.038.571)
</t>
    </r>
  </si>
  <si>
    <t xml:space="preserve">Elaboró:- Edgar Pimienta Galvan  -  Contratista Dirección Técnica de Planeación </t>
  </si>
  <si>
    <t>Fecha de Elaboración Octubre 08  de 2019</t>
  </si>
  <si>
    <t xml:space="preserve">Elaboró:   - Edgar Pimienta Galvan .Octubre 8  de 2019  </t>
  </si>
  <si>
    <r>
      <t>MONTO DE DINERO SUCEPTIBLE DE RECAUDO POR PROCESOS DE RESPONSABILIDAD FISCAL POR VIGENCIA FISCAL</t>
    </r>
    <r>
      <rPr>
        <sz val="9"/>
        <rFont val="Arial"/>
        <family val="2"/>
      </rPr>
      <t xml:space="preserve">
Valor de la Cuantía
Recaudada en la Vigencia  / Valor a recaudar programado (meta anual)
 ( 1.717.074.738,45/1.200.000.000,00)
</t>
    </r>
  </si>
</sst>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_(&quot;$&quot;\ * \(#,##0\);_(&quot;$&quot;\ * &quot;-&quot;_);_(@_)"/>
    <numFmt numFmtId="165" formatCode="_(* #,##0_);_(* \(#,##0\);_(* &quot;-&quot;_);_(@_)"/>
    <numFmt numFmtId="166" formatCode="_(&quot;$&quot;\ * #,##0.00_);_(&quot;$&quot;\ * \(#,##0.00\);_(&quot;$&quot;\ * &quot;-&quot;??_);_(@_)"/>
    <numFmt numFmtId="167" formatCode="_(* #,##0.00_);_(* \(#,##0.00\);_(* &quot;-&quot;??_);_(@_)"/>
    <numFmt numFmtId="168" formatCode="#,##0.0"/>
    <numFmt numFmtId="169" formatCode="_(&quot;$&quot;\ * #,##0.000000000_);_(&quot;$&quot;\ * \(#,##0.000000000\);_(&quot;$&quot;\ * &quot;-&quot;??_);_(@_)"/>
    <numFmt numFmtId="170" formatCode="0.0000000000000"/>
    <numFmt numFmtId="171" formatCode="0.0000000000%"/>
    <numFmt numFmtId="172" formatCode="_(&quot;$&quot;\ * #,##0.000_);_(&quot;$&quot;\ * \(#,##0.000\);_(&quot;$&quot;\ * &quot;-&quot;??_);_(@_)"/>
    <numFmt numFmtId="173" formatCode="_(&quot;$&quot;\ * #,##0.0_);_(&quot;$&quot;\ * \(#,##0.0\);_(&quot;$&quot;\ * &quot;-&quot;??_);_(@_)"/>
    <numFmt numFmtId="174" formatCode="_(&quot;$&quot;\ * #,##0_);_(&quot;$&quot;\ * \(#,##0\);_(&quot;$&quot;\ * &quot;-&quot;??_);_(@_)"/>
    <numFmt numFmtId="175" formatCode="0.0000000"/>
    <numFmt numFmtId="176" formatCode="0.000000"/>
    <numFmt numFmtId="177" formatCode="0.00000"/>
    <numFmt numFmtId="178" formatCode="0.0000"/>
    <numFmt numFmtId="179" formatCode="0.000"/>
    <numFmt numFmtId="180" formatCode="0.0"/>
    <numFmt numFmtId="181" formatCode="0.0%"/>
    <numFmt numFmtId="182" formatCode="0.000%"/>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240A]d&quot; de &quot;mmmm&quot; de &quot;yyyy"/>
    <numFmt numFmtId="188" formatCode="[$-240A]h:mm:ss\ AM/PM"/>
    <numFmt numFmtId="189" formatCode="_(&quot;$&quot;\ * #,##0.0000_);_(&quot;$&quot;\ * \(#,##0.0000\);_(&quot;$&quot;\ * &quot;-&quot;??_);_(@_)"/>
    <numFmt numFmtId="190" formatCode="0.00000000"/>
    <numFmt numFmtId="191" formatCode="0.00000000000%"/>
    <numFmt numFmtId="192" formatCode="0.000000000%"/>
    <numFmt numFmtId="193" formatCode="0.00000000%"/>
    <numFmt numFmtId="194" formatCode="0.0000%"/>
  </numFmts>
  <fonts count="83">
    <font>
      <sz val="11"/>
      <color theme="1"/>
      <name val="Calibri"/>
      <family val="2"/>
    </font>
    <font>
      <sz val="11"/>
      <color indexed="8"/>
      <name val="Calibri"/>
      <family val="2"/>
    </font>
    <font>
      <b/>
      <sz val="11"/>
      <color indexed="8"/>
      <name val="Calibri"/>
      <family val="2"/>
    </font>
    <font>
      <sz val="8"/>
      <name val="Calibri"/>
      <family val="2"/>
    </font>
    <font>
      <sz val="9"/>
      <name val="Arial"/>
      <family val="2"/>
    </font>
    <font>
      <b/>
      <sz val="9"/>
      <name val="Arial"/>
      <family val="2"/>
    </font>
    <font>
      <b/>
      <sz val="9"/>
      <color indexed="8"/>
      <name val="Arial"/>
      <family val="2"/>
    </font>
    <font>
      <sz val="8"/>
      <name val="Arial"/>
      <family val="2"/>
    </font>
    <font>
      <b/>
      <sz val="12"/>
      <name val="Arial"/>
      <family val="2"/>
    </font>
    <font>
      <b/>
      <sz val="12"/>
      <color indexed="8"/>
      <name val="Arial"/>
      <family val="2"/>
    </font>
    <font>
      <b/>
      <sz val="12"/>
      <color indexed="8"/>
      <name val="Calibri"/>
      <family val="2"/>
    </font>
    <font>
      <sz val="8"/>
      <color indexed="8"/>
      <name val="Calibri"/>
      <family val="2"/>
    </font>
    <font>
      <sz val="12"/>
      <color indexed="8"/>
      <name val="Calibri"/>
      <family val="2"/>
    </font>
    <font>
      <sz val="11"/>
      <color indexed="8"/>
      <name val="Arial"/>
      <family val="2"/>
    </font>
    <font>
      <sz val="8"/>
      <color indexed="8"/>
      <name val="Arial"/>
      <family val="2"/>
    </font>
    <font>
      <sz val="9"/>
      <color indexed="8"/>
      <name val="Arial"/>
      <family val="2"/>
    </font>
    <font>
      <b/>
      <i/>
      <sz val="11"/>
      <name val="Arial"/>
      <family val="2"/>
    </font>
    <font>
      <sz val="9"/>
      <name val="Tahoma"/>
      <family val="2"/>
    </font>
    <font>
      <b/>
      <sz val="9"/>
      <name val="Tahoma"/>
      <family val="2"/>
    </font>
    <font>
      <b/>
      <sz val="9"/>
      <color indexed="9"/>
      <name val="Arial"/>
      <family val="2"/>
    </font>
    <font>
      <b/>
      <sz val="9"/>
      <color indexed="10"/>
      <name val="Arial"/>
      <family val="2"/>
    </font>
    <font>
      <b/>
      <sz val="11"/>
      <color indexed="8"/>
      <name val="Arial"/>
      <family val="2"/>
    </font>
    <font>
      <sz val="8"/>
      <color indexed="8"/>
      <name val="Arial Narrow"/>
      <family val="2"/>
    </font>
    <font>
      <sz val="11"/>
      <name val="Arial"/>
      <family val="2"/>
    </font>
    <font>
      <b/>
      <sz val="11"/>
      <name val="Arial"/>
      <family val="2"/>
    </font>
    <font>
      <sz val="10"/>
      <name val="Arial"/>
      <family val="2"/>
    </font>
    <font>
      <b/>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9"/>
      <name val="Arial"/>
      <family val="2"/>
    </font>
    <font>
      <b/>
      <sz val="12"/>
      <color indexed="9"/>
      <name val="Arial"/>
      <family val="2"/>
    </font>
    <font>
      <b/>
      <sz val="11"/>
      <color indexed="8"/>
      <name val="Arial Narrow"/>
      <family val="2"/>
    </font>
    <font>
      <sz val="11"/>
      <color indexed="8"/>
      <name val="Arial Narrow"/>
      <family val="2"/>
    </font>
    <font>
      <sz val="11"/>
      <color indexed="10"/>
      <name val="Arial"/>
      <family val="2"/>
    </font>
    <font>
      <b/>
      <sz val="11"/>
      <color indexed="10"/>
      <name val="Arial"/>
      <family val="2"/>
    </font>
    <font>
      <b/>
      <sz val="8"/>
      <color indexed="10"/>
      <name val="Arial"/>
      <family val="2"/>
    </font>
    <font>
      <sz val="11"/>
      <color indexed="10"/>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rgb="FFFFFFFF"/>
      <name val="Arial"/>
      <family val="2"/>
    </font>
    <font>
      <b/>
      <sz val="12"/>
      <color rgb="FFFFFFFF"/>
      <name val="Arial"/>
      <family val="2"/>
    </font>
    <font>
      <b/>
      <sz val="11"/>
      <color rgb="FFFFFFFF"/>
      <name val="Calibri"/>
      <family val="2"/>
    </font>
    <font>
      <b/>
      <sz val="11"/>
      <color rgb="FF000000"/>
      <name val="Arial Narrow"/>
      <family val="2"/>
    </font>
    <font>
      <b/>
      <sz val="9"/>
      <color rgb="FFFFFFFF"/>
      <name val="Arial"/>
      <family val="2"/>
    </font>
    <font>
      <sz val="11"/>
      <color rgb="FF000000"/>
      <name val="Arial Narrow"/>
      <family val="2"/>
    </font>
    <font>
      <sz val="11"/>
      <color rgb="FFFF0000"/>
      <name val="Arial"/>
      <family val="2"/>
    </font>
    <font>
      <b/>
      <sz val="11"/>
      <color rgb="FFFF0000"/>
      <name val="Arial"/>
      <family val="2"/>
    </font>
    <font>
      <b/>
      <sz val="8"/>
      <color rgb="FFFF0000"/>
      <name val="Arial"/>
      <family val="2"/>
    </font>
    <font>
      <sz val="11"/>
      <color rgb="FFFF0000"/>
      <name val="Arial Narrow"/>
      <family val="2"/>
    </font>
    <font>
      <sz val="11"/>
      <color theme="1"/>
      <name val="Arial"/>
      <family val="2"/>
    </font>
    <font>
      <sz val="9"/>
      <color theme="1"/>
      <name val="Arial"/>
      <family val="2"/>
    </font>
    <font>
      <b/>
      <sz val="8"/>
      <name val="Calibri"/>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rgb="FF4F81BD"/>
        <bgColor indexed="64"/>
      </patternFill>
    </fill>
    <fill>
      <patternFill patternType="solid">
        <fgColor rgb="FFE7F3F4"/>
        <bgColor indexed="64"/>
      </patternFill>
    </fill>
    <fill>
      <patternFill patternType="solid">
        <fgColor theme="0"/>
        <bgColor indexed="64"/>
      </patternFill>
    </fill>
    <fill>
      <patternFill patternType="solid">
        <fgColor theme="4" tint="0.7999799847602844"/>
        <bgColor indexed="64"/>
      </patternFill>
    </fill>
    <fill>
      <patternFill patternType="solid">
        <fgColor rgb="FFFFFF00"/>
        <bgColor indexed="64"/>
      </patternFill>
    </fill>
    <fill>
      <patternFill patternType="solid">
        <fgColor theme="3" tint="0.7999799847602844"/>
        <bgColor indexed="64"/>
      </patternFill>
    </fill>
    <fill>
      <patternFill patternType="solid">
        <fgColor theme="6" tint="0.7999799847602844"/>
        <bgColor indexed="64"/>
      </patternFill>
    </fill>
    <fill>
      <patternFill patternType="solid">
        <fgColor indexed="1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color rgb="FFFFFFFF"/>
      </left>
      <right style="medium">
        <color rgb="FFFFFFFF"/>
      </right>
      <top style="medium">
        <color rgb="FFFFFFFF"/>
      </top>
      <bottom>
        <color indexed="63"/>
      </bottom>
    </border>
    <border>
      <left style="medium">
        <color rgb="FFFFFFFF"/>
      </left>
      <right style="medium">
        <color rgb="FFFFFFFF"/>
      </right>
      <top>
        <color indexed="63"/>
      </top>
      <bottom style="medium">
        <color rgb="FFFFFFFF"/>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3" fillId="19" borderId="0" applyNumberFormat="0" applyBorder="0" applyAlignment="0" applyProtection="0"/>
    <xf numFmtId="0" fontId="54" fillId="20" borderId="1" applyNumberFormat="0" applyAlignment="0" applyProtection="0"/>
    <xf numFmtId="0" fontId="55" fillId="21" borderId="2" applyNumberFormat="0" applyAlignment="0" applyProtection="0"/>
    <xf numFmtId="0" fontId="56" fillId="0" borderId="3" applyNumberFormat="0" applyFill="0" applyAlignment="0" applyProtection="0"/>
    <xf numFmtId="0" fontId="57" fillId="0" borderId="4" applyNumberFormat="0" applyFill="0" applyAlignment="0" applyProtection="0"/>
    <xf numFmtId="0" fontId="58" fillId="0" borderId="0" applyNumberFormat="0" applyFill="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9" fillId="28" borderId="1"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63" fillId="30" borderId="0" applyNumberFormat="0" applyBorder="0" applyAlignment="0" applyProtection="0"/>
    <xf numFmtId="0" fontId="1" fillId="0" borderId="0">
      <alignment/>
      <protection/>
    </xf>
    <xf numFmtId="0" fontId="1" fillId="31" borderId="5" applyNumberFormat="0" applyFont="0" applyAlignment="0" applyProtection="0"/>
    <xf numFmtId="9" fontId="1" fillId="0" borderId="0" applyFont="0" applyFill="0" applyBorder="0" applyAlignment="0" applyProtection="0"/>
    <xf numFmtId="0" fontId="64" fillId="20" borderId="6"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7" applyNumberFormat="0" applyFill="0" applyAlignment="0" applyProtection="0"/>
    <xf numFmtId="0" fontId="58" fillId="0" borderId="8" applyNumberFormat="0" applyFill="0" applyAlignment="0" applyProtection="0"/>
    <xf numFmtId="0" fontId="69" fillId="0" borderId="9" applyNumberFormat="0" applyFill="0" applyAlignment="0" applyProtection="0"/>
  </cellStyleXfs>
  <cellXfs count="121">
    <xf numFmtId="0" fontId="0" fillId="0" borderId="0" xfId="0" applyFont="1" applyAlignment="1">
      <alignment/>
    </xf>
    <xf numFmtId="0" fontId="4" fillId="0" borderId="10" xfId="0"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2" fillId="32" borderId="10" xfId="0" applyFont="1" applyFill="1" applyBorder="1" applyAlignment="1">
      <alignment horizontal="center"/>
    </xf>
    <xf numFmtId="0" fontId="2" fillId="32" borderId="10" xfId="0" applyFont="1" applyFill="1" applyBorder="1" applyAlignment="1">
      <alignment horizontal="center" wrapText="1"/>
    </xf>
    <xf numFmtId="3" fontId="12" fillId="0" borderId="10" xfId="0" applyNumberFormat="1" applyFont="1" applyBorder="1" applyAlignment="1">
      <alignment/>
    </xf>
    <xf numFmtId="3" fontId="10" fillId="0" borderId="10" xfId="0" applyNumberFormat="1" applyFont="1" applyBorder="1" applyAlignment="1">
      <alignment/>
    </xf>
    <xf numFmtId="0" fontId="11" fillId="0" borderId="0" xfId="0" applyFont="1" applyAlignment="1">
      <alignment/>
    </xf>
    <xf numFmtId="0" fontId="12" fillId="0" borderId="10" xfId="0" applyFont="1" applyBorder="1" applyAlignment="1">
      <alignment/>
    </xf>
    <xf numFmtId="0" fontId="12" fillId="0" borderId="10" xfId="0" applyFont="1" applyBorder="1" applyAlignment="1">
      <alignment horizontal="left" vertical="top" wrapText="1"/>
    </xf>
    <xf numFmtId="0" fontId="10" fillId="0" borderId="10" xfId="0" applyFont="1" applyBorder="1" applyAlignment="1">
      <alignment horizontal="right" vertical="top" wrapText="1"/>
    </xf>
    <xf numFmtId="3" fontId="10" fillId="0" borderId="0" xfId="0" applyNumberFormat="1" applyFont="1" applyBorder="1" applyAlignment="1">
      <alignment/>
    </xf>
    <xf numFmtId="3" fontId="0" fillId="0" borderId="0" xfId="0" applyNumberFormat="1" applyAlignment="1">
      <alignment/>
    </xf>
    <xf numFmtId="3" fontId="0" fillId="0" borderId="0" xfId="0" applyNumberFormat="1" applyFill="1" applyAlignment="1">
      <alignment/>
    </xf>
    <xf numFmtId="3" fontId="2" fillId="0" borderId="0" xfId="0" applyNumberFormat="1" applyFont="1" applyFill="1" applyAlignment="1">
      <alignment/>
    </xf>
    <xf numFmtId="9" fontId="4" fillId="0" borderId="10" xfId="56" applyFont="1" applyFill="1" applyBorder="1" applyAlignment="1">
      <alignment horizontal="center" vertical="center"/>
    </xf>
    <xf numFmtId="9" fontId="4" fillId="0" borderId="10" xfId="56" applyFont="1" applyFill="1" applyBorder="1" applyAlignment="1">
      <alignment horizontal="center" vertical="center" wrapText="1"/>
    </xf>
    <xf numFmtId="0" fontId="13" fillId="0" borderId="0" xfId="0" applyFont="1" applyAlignment="1">
      <alignment/>
    </xf>
    <xf numFmtId="0" fontId="14" fillId="0" borderId="0" xfId="0" applyFont="1" applyBorder="1" applyAlignment="1">
      <alignment/>
    </xf>
    <xf numFmtId="9" fontId="15" fillId="0" borderId="10" xfId="0" applyNumberFormat="1" applyFont="1" applyBorder="1" applyAlignment="1">
      <alignment horizontal="center" vertical="center"/>
    </xf>
    <xf numFmtId="0" fontId="5" fillId="0" borderId="10" xfId="0" applyFont="1" applyBorder="1" applyAlignment="1">
      <alignment horizontal="justify" vertical="center" wrapText="1"/>
    </xf>
    <xf numFmtId="0" fontId="5" fillId="33" borderId="10" xfId="0" applyFont="1" applyFill="1" applyBorder="1" applyAlignment="1">
      <alignment vertical="top"/>
    </xf>
    <xf numFmtId="0" fontId="5" fillId="0" borderId="10" xfId="0" applyFont="1" applyBorder="1" applyAlignment="1">
      <alignment horizontal="left" vertical="center" wrapText="1"/>
    </xf>
    <xf numFmtId="0" fontId="5" fillId="33"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5" fillId="0" borderId="10" xfId="0" applyFont="1" applyFill="1" applyBorder="1" applyAlignment="1">
      <alignment horizontal="justify" vertical="center" wrapText="1"/>
    </xf>
    <xf numFmtId="0" fontId="5" fillId="0" borderId="10" xfId="0" applyFont="1" applyFill="1" applyBorder="1" applyAlignment="1">
      <alignment horizontal="left" vertical="center" wrapText="1"/>
    </xf>
    <xf numFmtId="0" fontId="14" fillId="0" borderId="0" xfId="0" applyFont="1" applyFill="1" applyBorder="1" applyAlignment="1">
      <alignment/>
    </xf>
    <xf numFmtId="9" fontId="13" fillId="0" borderId="0" xfId="56" applyFont="1" applyAlignment="1">
      <alignment/>
    </xf>
    <xf numFmtId="0" fontId="10" fillId="0" borderId="10" xfId="0" applyFont="1" applyBorder="1" applyAlignment="1">
      <alignment horizontal="center" vertical="top" wrapText="1"/>
    </xf>
    <xf numFmtId="0" fontId="5" fillId="0" borderId="0" xfId="0" applyFont="1" applyFill="1" applyBorder="1" applyAlignment="1">
      <alignment horizontal="left" vertical="center" wrapText="1"/>
    </xf>
    <xf numFmtId="9" fontId="4" fillId="0" borderId="0" xfId="56" applyFont="1" applyFill="1" applyBorder="1" applyAlignment="1">
      <alignment horizontal="center" vertical="center" wrapText="1"/>
    </xf>
    <xf numFmtId="0" fontId="11" fillId="0" borderId="0" xfId="0" applyFont="1" applyAlignment="1">
      <alignment horizontal="left"/>
    </xf>
    <xf numFmtId="0" fontId="0" fillId="0" borderId="10" xfId="0" applyBorder="1" applyAlignment="1">
      <alignment horizontal="center" vertical="center"/>
    </xf>
    <xf numFmtId="0" fontId="70" fillId="34" borderId="11" xfId="0" applyFont="1" applyFill="1" applyBorder="1" applyAlignment="1">
      <alignment horizontal="center" vertical="center" wrapText="1" readingOrder="1"/>
    </xf>
    <xf numFmtId="0" fontId="71" fillId="34" borderId="11" xfId="0" applyFont="1" applyFill="1" applyBorder="1" applyAlignment="1">
      <alignment horizontal="center" vertical="center" wrapText="1" readingOrder="1"/>
    </xf>
    <xf numFmtId="0" fontId="72" fillId="34" borderId="12" xfId="0" applyFont="1" applyFill="1" applyBorder="1" applyAlignment="1">
      <alignment horizontal="left" vertical="center" wrapText="1" readingOrder="1"/>
    </xf>
    <xf numFmtId="3" fontId="73" fillId="35" borderId="12" xfId="0" applyNumberFormat="1" applyFont="1" applyFill="1" applyBorder="1" applyAlignment="1">
      <alignment horizontal="right" vertical="center" wrapText="1" readingOrder="1"/>
    </xf>
    <xf numFmtId="0" fontId="74" fillId="34" borderId="10" xfId="0" applyFont="1" applyFill="1" applyBorder="1" applyAlignment="1">
      <alignment horizontal="left" vertical="center" wrapText="1" readingOrder="1"/>
    </xf>
    <xf numFmtId="3" fontId="75" fillId="35" borderId="10" xfId="0" applyNumberFormat="1" applyFont="1" applyFill="1" applyBorder="1" applyAlignment="1">
      <alignment horizontal="right" vertical="center" wrapText="1" readingOrder="1"/>
    </xf>
    <xf numFmtId="0" fontId="4" fillId="36" borderId="10" xfId="0" applyFont="1" applyFill="1" applyBorder="1" applyAlignment="1">
      <alignment horizontal="center" vertical="center" wrapText="1"/>
    </xf>
    <xf numFmtId="4" fontId="13" fillId="0" borderId="0" xfId="0" applyNumberFormat="1" applyFont="1" applyAlignment="1">
      <alignment/>
    </xf>
    <xf numFmtId="174" fontId="13" fillId="0" borderId="0" xfId="51" applyNumberFormat="1" applyFont="1" applyAlignment="1">
      <alignment/>
    </xf>
    <xf numFmtId="180" fontId="13" fillId="0" borderId="0" xfId="0" applyNumberFormat="1" applyFont="1" applyAlignment="1">
      <alignment/>
    </xf>
    <xf numFmtId="1" fontId="13" fillId="0" borderId="0" xfId="0" applyNumberFormat="1" applyFont="1" applyAlignment="1">
      <alignment/>
    </xf>
    <xf numFmtId="0" fontId="21" fillId="0" borderId="0" xfId="0" applyFont="1" applyAlignment="1">
      <alignment horizontal="center"/>
    </xf>
    <xf numFmtId="172" fontId="13" fillId="0" borderId="0" xfId="0" applyNumberFormat="1" applyFont="1" applyAlignment="1">
      <alignment/>
    </xf>
    <xf numFmtId="3" fontId="12" fillId="36" borderId="10" xfId="0" applyNumberFormat="1" applyFont="1" applyFill="1" applyBorder="1" applyAlignment="1">
      <alignment/>
    </xf>
    <xf numFmtId="171" fontId="22" fillId="0" borderId="0" xfId="56" applyNumberFormat="1" applyFont="1" applyAlignment="1">
      <alignment horizontal="center" wrapText="1"/>
    </xf>
    <xf numFmtId="174" fontId="76" fillId="0" borderId="0" xfId="51" applyNumberFormat="1" applyFont="1" applyAlignment="1">
      <alignment/>
    </xf>
    <xf numFmtId="0" fontId="0" fillId="0" borderId="0" xfId="0" applyAlignment="1">
      <alignment wrapText="1"/>
    </xf>
    <xf numFmtId="174" fontId="77" fillId="0" borderId="0" xfId="0" applyNumberFormat="1" applyFont="1" applyAlignment="1">
      <alignment wrapText="1"/>
    </xf>
    <xf numFmtId="174" fontId="78" fillId="0" borderId="0" xfId="0" applyNumberFormat="1" applyFont="1" applyAlignment="1">
      <alignment wrapText="1"/>
    </xf>
    <xf numFmtId="3" fontId="75" fillId="37" borderId="10" xfId="0" applyNumberFormat="1" applyFont="1" applyFill="1" applyBorder="1" applyAlignment="1">
      <alignment horizontal="right" vertical="center" wrapText="1" readingOrder="1"/>
    </xf>
    <xf numFmtId="0" fontId="4" fillId="0" borderId="13" xfId="0" applyFont="1" applyFill="1" applyBorder="1" applyAlignment="1">
      <alignment horizontal="center" vertical="center" wrapText="1"/>
    </xf>
    <xf numFmtId="3" fontId="75" fillId="38" borderId="10" xfId="0" applyNumberFormat="1" applyFont="1" applyFill="1" applyBorder="1" applyAlignment="1">
      <alignment horizontal="right" vertical="center" wrapText="1" readingOrder="1"/>
    </xf>
    <xf numFmtId="3" fontId="0" fillId="39" borderId="0" xfId="0" applyNumberFormat="1" applyFill="1" applyAlignment="1">
      <alignment/>
    </xf>
    <xf numFmtId="3" fontId="79" fillId="38" borderId="10" xfId="0" applyNumberFormat="1" applyFont="1" applyFill="1" applyBorder="1" applyAlignment="1">
      <alignment horizontal="right" vertical="center" wrapText="1" readingOrder="1"/>
    </xf>
    <xf numFmtId="2" fontId="13" fillId="0" borderId="0" xfId="0" applyNumberFormat="1" applyFont="1" applyAlignment="1">
      <alignment/>
    </xf>
    <xf numFmtId="9" fontId="4" fillId="36" borderId="10" xfId="56" applyFont="1" applyFill="1" applyBorder="1" applyAlignment="1">
      <alignment horizontal="center" vertical="center"/>
    </xf>
    <xf numFmtId="3" fontId="4" fillId="36" borderId="10" xfId="0" applyNumberFormat="1" applyFont="1" applyFill="1" applyBorder="1" applyAlignment="1">
      <alignment horizontal="center" vertical="center"/>
    </xf>
    <xf numFmtId="168" fontId="4" fillId="36" borderId="10" xfId="0" applyNumberFormat="1" applyFont="1" applyFill="1" applyBorder="1" applyAlignment="1">
      <alignment horizontal="center" vertical="center"/>
    </xf>
    <xf numFmtId="9" fontId="15" fillId="36" borderId="10" xfId="0" applyNumberFormat="1" applyFont="1" applyFill="1" applyBorder="1" applyAlignment="1">
      <alignment horizontal="center" vertical="center"/>
    </xf>
    <xf numFmtId="3" fontId="4" fillId="36" borderId="10" xfId="0" applyNumberFormat="1" applyFont="1" applyFill="1" applyBorder="1" applyAlignment="1">
      <alignment horizontal="center" vertical="center" wrapText="1"/>
    </xf>
    <xf numFmtId="0" fontId="23" fillId="0" borderId="10" xfId="0" applyFont="1" applyBorder="1" applyAlignment="1">
      <alignment horizontal="justify" vertical="top" wrapText="1"/>
    </xf>
    <xf numFmtId="2" fontId="13" fillId="0" borderId="0" xfId="56" applyNumberFormat="1" applyFont="1" applyAlignment="1">
      <alignment/>
    </xf>
    <xf numFmtId="4" fontId="0" fillId="0" borderId="0" xfId="0" applyNumberFormat="1" applyAlignment="1">
      <alignment/>
    </xf>
    <xf numFmtId="3" fontId="10" fillId="0" borderId="14" xfId="0" applyNumberFormat="1" applyFont="1" applyBorder="1" applyAlignment="1">
      <alignment/>
    </xf>
    <xf numFmtId="0" fontId="12" fillId="0" borderId="10" xfId="0" applyFont="1" applyFill="1" applyBorder="1" applyAlignment="1">
      <alignment horizontal="left" vertical="top" wrapText="1"/>
    </xf>
    <xf numFmtId="3" fontId="0" fillId="0" borderId="10" xfId="0" applyNumberFormat="1" applyBorder="1" applyAlignment="1">
      <alignment/>
    </xf>
    <xf numFmtId="0" fontId="0" fillId="0" borderId="10" xfId="0" applyBorder="1" applyAlignment="1">
      <alignment/>
    </xf>
    <xf numFmtId="3" fontId="10" fillId="36" borderId="10" xfId="0" applyNumberFormat="1" applyFont="1" applyFill="1" applyBorder="1" applyAlignment="1">
      <alignment/>
    </xf>
    <xf numFmtId="0" fontId="80" fillId="0" borderId="0" xfId="0" applyFont="1" applyAlignment="1">
      <alignment/>
    </xf>
    <xf numFmtId="10" fontId="14" fillId="0" borderId="10" xfId="56" applyNumberFormat="1" applyFont="1" applyBorder="1" applyAlignment="1">
      <alignment horizontal="left" vertical="center" wrapText="1"/>
    </xf>
    <xf numFmtId="0" fontId="5" fillId="33" borderId="10" xfId="0" applyFont="1" applyFill="1" applyBorder="1" applyAlignment="1">
      <alignment horizontal="center" vertical="top"/>
    </xf>
    <xf numFmtId="3" fontId="12" fillId="0" borderId="10" xfId="0" applyNumberFormat="1" applyFont="1" applyBorder="1" applyAlignment="1">
      <alignment/>
    </xf>
    <xf numFmtId="3" fontId="10" fillId="0" borderId="10" xfId="0" applyNumberFormat="1" applyFont="1" applyBorder="1" applyAlignment="1">
      <alignment horizontal="right"/>
    </xf>
    <xf numFmtId="0" fontId="0" fillId="0" borderId="0" xfId="0" applyAlignment="1">
      <alignment horizontal="center"/>
    </xf>
    <xf numFmtId="3" fontId="73" fillId="35" borderId="0" xfId="0" applyNumberFormat="1" applyFont="1" applyFill="1" applyBorder="1" applyAlignment="1">
      <alignment horizontal="right" vertical="center" wrapText="1" readingOrder="1"/>
    </xf>
    <xf numFmtId="3" fontId="0" fillId="0" borderId="0" xfId="0" applyNumberFormat="1" applyAlignment="1">
      <alignment horizontal="center"/>
    </xf>
    <xf numFmtId="3" fontId="79" fillId="35" borderId="10" xfId="0" applyNumberFormat="1" applyFont="1" applyFill="1" applyBorder="1" applyAlignment="1">
      <alignment horizontal="right" vertical="center" wrapText="1" readingOrder="1"/>
    </xf>
    <xf numFmtId="191" fontId="22" fillId="0" borderId="0" xfId="56" applyNumberFormat="1" applyFont="1" applyAlignment="1">
      <alignment horizontal="center" wrapText="1"/>
    </xf>
    <xf numFmtId="166" fontId="0" fillId="38" borderId="10" xfId="51" applyFont="1" applyFill="1" applyBorder="1" applyAlignment="1">
      <alignment/>
    </xf>
    <xf numFmtId="166" fontId="0" fillId="0" borderId="10" xfId="51" applyFont="1" applyBorder="1" applyAlignment="1">
      <alignment/>
    </xf>
    <xf numFmtId="0" fontId="0" fillId="38" borderId="10" xfId="0" applyFill="1" applyBorder="1" applyAlignment="1">
      <alignment horizontal="left"/>
    </xf>
    <xf numFmtId="0" fontId="7" fillId="0" borderId="10" xfId="0" applyFont="1" applyBorder="1" applyAlignment="1">
      <alignment horizontal="left" vertical="center" wrapText="1"/>
    </xf>
    <xf numFmtId="9" fontId="81" fillId="0" borderId="0" xfId="56" applyNumberFormat="1" applyFont="1" applyAlignment="1">
      <alignment horizontal="center" vertical="center"/>
    </xf>
    <xf numFmtId="9" fontId="4" fillId="40" borderId="10" xfId="56" applyNumberFormat="1" applyFont="1" applyFill="1" applyBorder="1" applyAlignment="1">
      <alignment horizontal="center" vertical="center"/>
    </xf>
    <xf numFmtId="2" fontId="4" fillId="40" borderId="10" xfId="56" applyNumberFormat="1" applyFont="1" applyFill="1" applyBorder="1" applyAlignment="1">
      <alignment horizontal="center" vertical="center"/>
    </xf>
    <xf numFmtId="10" fontId="4" fillId="40" borderId="10" xfId="0" applyNumberFormat="1" applyFont="1" applyFill="1" applyBorder="1" applyAlignment="1">
      <alignment horizontal="center" vertical="center"/>
    </xf>
    <xf numFmtId="9" fontId="7" fillId="0" borderId="10" xfId="56" applyFont="1" applyBorder="1" applyAlignment="1">
      <alignment horizontal="center" vertical="center" wrapText="1"/>
    </xf>
    <xf numFmtId="9" fontId="25" fillId="0" borderId="10" xfId="0" applyNumberFormat="1" applyFont="1" applyBorder="1" applyAlignment="1">
      <alignment horizontal="center" vertical="center" wrapText="1"/>
    </xf>
    <xf numFmtId="0" fontId="25" fillId="0" borderId="10" xfId="0" applyFont="1" applyBorder="1" applyAlignment="1">
      <alignment horizontal="justify" vertical="top" wrapText="1"/>
    </xf>
    <xf numFmtId="9" fontId="25" fillId="40" borderId="10" xfId="0" applyNumberFormat="1" applyFont="1" applyFill="1" applyBorder="1" applyAlignment="1">
      <alignment horizontal="center" vertical="center" wrapText="1"/>
    </xf>
    <xf numFmtId="0" fontId="16" fillId="37" borderId="15" xfId="0" applyFont="1" applyFill="1" applyBorder="1" applyAlignment="1">
      <alignment horizontal="center"/>
    </xf>
    <xf numFmtId="0" fontId="16" fillId="37" borderId="16" xfId="0" applyFont="1" applyFill="1" applyBorder="1" applyAlignment="1">
      <alignment horizontal="center"/>
    </xf>
    <xf numFmtId="0" fontId="16" fillId="37" borderId="17" xfId="0" applyFont="1" applyFill="1" applyBorder="1" applyAlignment="1">
      <alignment horizontal="center"/>
    </xf>
    <xf numFmtId="0" fontId="8" fillId="0" borderId="0" xfId="0" applyFont="1" applyFill="1" applyBorder="1" applyAlignment="1">
      <alignment horizontal="center" vertical="top"/>
    </xf>
    <xf numFmtId="0" fontId="9" fillId="0" borderId="0" xfId="54" applyFont="1" applyBorder="1" applyAlignment="1">
      <alignment horizontal="center" vertical="top"/>
      <protection/>
    </xf>
    <xf numFmtId="0" fontId="6" fillId="0" borderId="0" xfId="54" applyFont="1" applyBorder="1" applyAlignment="1">
      <alignment horizontal="center" vertical="top"/>
      <protection/>
    </xf>
    <xf numFmtId="0" fontId="5" fillId="33" borderId="10" xfId="0" applyFont="1" applyFill="1" applyBorder="1" applyAlignment="1">
      <alignment horizontal="center" vertical="top" wrapText="1"/>
    </xf>
    <xf numFmtId="0" fontId="5" fillId="33" borderId="15" xfId="0" applyFont="1" applyFill="1" applyBorder="1" applyAlignment="1">
      <alignment horizontal="center" vertical="top" wrapText="1"/>
    </xf>
    <xf numFmtId="0" fontId="5" fillId="33" borderId="16" xfId="0" applyFont="1" applyFill="1" applyBorder="1" applyAlignment="1">
      <alignment horizontal="center" vertical="top" wrapText="1"/>
    </xf>
    <xf numFmtId="0" fontId="5" fillId="33" borderId="17" xfId="0" applyFont="1" applyFill="1" applyBorder="1" applyAlignment="1">
      <alignment horizontal="center" vertical="top" wrapText="1"/>
    </xf>
    <xf numFmtId="0" fontId="5" fillId="0" borderId="10" xfId="0" applyFont="1" applyBorder="1" applyAlignment="1">
      <alignment horizontal="left" vertical="center" wrapText="1"/>
    </xf>
    <xf numFmtId="0" fontId="7" fillId="0" borderId="0" xfId="0" applyFont="1" applyFill="1" applyBorder="1" applyAlignment="1">
      <alignment horizontal="left" vertical="center" wrapText="1"/>
    </xf>
    <xf numFmtId="0" fontId="5" fillId="33" borderId="10" xfId="0" applyFont="1" applyFill="1" applyBorder="1" applyAlignment="1">
      <alignment horizontal="center" vertical="top"/>
    </xf>
    <xf numFmtId="182" fontId="5" fillId="33" borderId="10" xfId="0" applyNumberFormat="1" applyFont="1" applyFill="1" applyBorder="1" applyAlignment="1">
      <alignment horizontal="center" vertical="center" wrapText="1"/>
    </xf>
    <xf numFmtId="0" fontId="2" fillId="32" borderId="10" xfId="0" applyFont="1" applyFill="1" applyBorder="1" applyAlignment="1">
      <alignment horizontal="center" wrapText="1"/>
    </xf>
    <xf numFmtId="0" fontId="2" fillId="32" borderId="10" xfId="0" applyFont="1" applyFill="1" applyBorder="1" applyAlignment="1">
      <alignment horizontal="center"/>
    </xf>
    <xf numFmtId="0" fontId="2" fillId="32" borderId="18" xfId="0" applyFont="1" applyFill="1" applyBorder="1" applyAlignment="1">
      <alignment horizontal="center" wrapText="1"/>
    </xf>
    <xf numFmtId="0" fontId="2" fillId="32" borderId="19" xfId="0" applyFont="1" applyFill="1" applyBorder="1" applyAlignment="1">
      <alignment horizontal="center" wrapText="1"/>
    </xf>
    <xf numFmtId="0" fontId="2" fillId="41" borderId="13" xfId="0" applyFont="1" applyFill="1" applyBorder="1" applyAlignment="1">
      <alignment horizontal="center" vertical="center"/>
    </xf>
    <xf numFmtId="0" fontId="2" fillId="41" borderId="14" xfId="0" applyFont="1" applyFill="1" applyBorder="1" applyAlignment="1">
      <alignment horizontal="center" vertical="center"/>
    </xf>
    <xf numFmtId="0" fontId="0" fillId="0" borderId="10" xfId="0" applyBorder="1" applyAlignment="1">
      <alignment horizontal="center" vertical="center"/>
    </xf>
    <xf numFmtId="3" fontId="0" fillId="0" borderId="10" xfId="0" applyNumberFormat="1" applyBorder="1" applyAlignment="1">
      <alignment horizontal="center" vertical="center"/>
    </xf>
    <xf numFmtId="0" fontId="11" fillId="0" borderId="20" xfId="0" applyFont="1" applyBorder="1" applyAlignment="1">
      <alignment horizontal="left"/>
    </xf>
    <xf numFmtId="0" fontId="11" fillId="0" borderId="0" xfId="0" applyFont="1" applyAlignment="1">
      <alignment horizontal="left"/>
    </xf>
    <xf numFmtId="0" fontId="10" fillId="0" borderId="0" xfId="0" applyFont="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Libro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28575</xdr:colOff>
      <xdr:row>19</xdr:row>
      <xdr:rowOff>38100</xdr:rowOff>
    </xdr:from>
    <xdr:to>
      <xdr:col>10</xdr:col>
      <xdr:colOff>1114425</xdr:colOff>
      <xdr:row>22</xdr:row>
      <xdr:rowOff>1552575</xdr:rowOff>
    </xdr:to>
    <xdr:pic>
      <xdr:nvPicPr>
        <xdr:cNvPr id="1" name="Imagen 1"/>
        <xdr:cNvPicPr preferRelativeResize="1">
          <a:picLocks noChangeAspect="1"/>
        </xdr:cNvPicPr>
      </xdr:nvPicPr>
      <xdr:blipFill>
        <a:blip r:embed="rId1"/>
        <a:stretch>
          <a:fillRect/>
        </a:stretch>
      </xdr:blipFill>
      <xdr:spPr>
        <a:xfrm>
          <a:off x="12068175" y="7400925"/>
          <a:ext cx="6029325" cy="3933825"/>
        </a:xfrm>
        <a:prstGeom prst="rect">
          <a:avLst/>
        </a:prstGeom>
        <a:noFill/>
        <a:ln w="9525" cmpd="sng">
          <a:noFill/>
        </a:ln>
      </xdr:spPr>
    </xdr:pic>
    <xdr:clientData/>
  </xdr:twoCellAnchor>
  <xdr:twoCellAnchor editAs="oneCell">
    <xdr:from>
      <xdr:col>0</xdr:col>
      <xdr:colOff>190500</xdr:colOff>
      <xdr:row>1</xdr:row>
      <xdr:rowOff>28575</xdr:rowOff>
    </xdr:from>
    <xdr:to>
      <xdr:col>0</xdr:col>
      <xdr:colOff>942975</xdr:colOff>
      <xdr:row>3</xdr:row>
      <xdr:rowOff>276225</xdr:rowOff>
    </xdr:to>
    <xdr:pic>
      <xdr:nvPicPr>
        <xdr:cNvPr id="2" name="Imagen 3"/>
        <xdr:cNvPicPr preferRelativeResize="1">
          <a:picLocks noChangeAspect="1"/>
        </xdr:cNvPicPr>
      </xdr:nvPicPr>
      <xdr:blipFill>
        <a:blip r:embed="rId2"/>
        <a:srcRect t="9434" b="9434"/>
        <a:stretch>
          <a:fillRect/>
        </a:stretch>
      </xdr:blipFill>
      <xdr:spPr>
        <a:xfrm>
          <a:off x="190500" y="209550"/>
          <a:ext cx="75247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1</xdr:row>
      <xdr:rowOff>47625</xdr:rowOff>
    </xdr:from>
    <xdr:to>
      <xdr:col>0</xdr:col>
      <xdr:colOff>1000125</xdr:colOff>
      <xdr:row>4</xdr:row>
      <xdr:rowOff>95250</xdr:rowOff>
    </xdr:to>
    <xdr:pic>
      <xdr:nvPicPr>
        <xdr:cNvPr id="1" name="Imagen 2"/>
        <xdr:cNvPicPr preferRelativeResize="1">
          <a:picLocks noChangeAspect="1"/>
        </xdr:cNvPicPr>
      </xdr:nvPicPr>
      <xdr:blipFill>
        <a:blip r:embed="rId1"/>
        <a:srcRect t="9434" b="9434"/>
        <a:stretch>
          <a:fillRect/>
        </a:stretch>
      </xdr:blipFill>
      <xdr:spPr>
        <a:xfrm>
          <a:off x="247650" y="371475"/>
          <a:ext cx="752475"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T49"/>
  <sheetViews>
    <sheetView tabSelected="1" zoomScalePageLayoutView="0" workbookViewId="0" topLeftCell="A1">
      <selection activeCell="A7" sqref="A7"/>
    </sheetView>
  </sheetViews>
  <sheetFormatPr defaultColWidth="11.421875" defaultRowHeight="15"/>
  <cols>
    <col min="1" max="1" width="56.8515625" style="19" customWidth="1"/>
    <col min="2" max="3" width="17.421875" style="19" customWidth="1"/>
    <col min="4" max="4" width="15.421875" style="19" customWidth="1"/>
    <col min="5" max="5" width="14.140625" style="19" customWidth="1"/>
    <col min="6" max="6" width="41.28125" style="19" hidden="1" customWidth="1"/>
    <col min="7" max="7" width="53.7109375" style="19" customWidth="1"/>
    <col min="8" max="8" width="5.57421875" style="19" bestFit="1" customWidth="1"/>
    <col min="9" max="9" width="23.00390625" style="19" customWidth="1"/>
    <col min="10" max="10" width="51.140625" style="19" customWidth="1"/>
    <col min="11" max="11" width="66.57421875" style="19" customWidth="1"/>
    <col min="12" max="12" width="22.57421875" style="19" customWidth="1"/>
    <col min="13" max="13" width="18.57421875" style="19" customWidth="1"/>
    <col min="14" max="14" width="18.57421875" style="19" bestFit="1" customWidth="1"/>
    <col min="15" max="15" width="36.421875" style="19" customWidth="1"/>
    <col min="16" max="16" width="11.421875" style="19" customWidth="1"/>
    <col min="17" max="17" width="1.1484375" style="19" customWidth="1"/>
    <col min="18" max="18" width="2.421875" style="19" hidden="1" customWidth="1"/>
    <col min="19" max="19" width="11.421875" style="19" hidden="1" customWidth="1"/>
    <col min="20" max="20" width="64.7109375" style="19" customWidth="1"/>
    <col min="21" max="16384" width="11.421875" style="19" customWidth="1"/>
  </cols>
  <sheetData>
    <row r="1" spans="1:5" ht="14.25">
      <c r="A1" s="96" t="s">
        <v>37</v>
      </c>
      <c r="B1" s="97"/>
      <c r="C1" s="97"/>
      <c r="D1" s="97"/>
      <c r="E1" s="98"/>
    </row>
    <row r="2" spans="1:4" ht="15.75" customHeight="1">
      <c r="A2" s="99" t="s">
        <v>4</v>
      </c>
      <c r="B2" s="99"/>
      <c r="C2" s="99"/>
      <c r="D2" s="99"/>
    </row>
    <row r="3" spans="1:4" ht="15.75">
      <c r="A3" s="100" t="s">
        <v>7</v>
      </c>
      <c r="B3" s="100"/>
      <c r="C3" s="100"/>
      <c r="D3" s="100"/>
    </row>
    <row r="4" spans="1:4" ht="24" customHeight="1">
      <c r="A4" s="101" t="s">
        <v>51</v>
      </c>
      <c r="B4" s="101"/>
      <c r="C4" s="101"/>
      <c r="D4" s="101"/>
    </row>
    <row r="5" spans="1:5" ht="14.25" customHeight="1">
      <c r="A5" s="23" t="s">
        <v>24</v>
      </c>
      <c r="B5" s="102" t="s">
        <v>21</v>
      </c>
      <c r="C5" s="102"/>
      <c r="D5" s="102"/>
      <c r="E5" s="102"/>
    </row>
    <row r="6" spans="1:5" ht="24">
      <c r="A6" s="1" t="s">
        <v>30</v>
      </c>
      <c r="B6" s="1" t="s">
        <v>0</v>
      </c>
      <c r="C6" s="1" t="s">
        <v>1</v>
      </c>
      <c r="D6" s="1">
        <v>2019</v>
      </c>
      <c r="E6" s="1" t="s">
        <v>74</v>
      </c>
    </row>
    <row r="7" spans="1:7" ht="48">
      <c r="A7" s="24" t="s">
        <v>76</v>
      </c>
      <c r="B7" s="18">
        <v>1</v>
      </c>
      <c r="C7" s="17">
        <v>1</v>
      </c>
      <c r="D7" s="61">
        <v>0.91</v>
      </c>
      <c r="E7" s="89">
        <f>83/95</f>
        <v>0.8736842105263158</v>
      </c>
      <c r="G7" s="75" t="s">
        <v>62</v>
      </c>
    </row>
    <row r="8" spans="1:8" ht="20.25" customHeight="1">
      <c r="A8" s="23" t="s">
        <v>25</v>
      </c>
      <c r="B8" s="108" t="s">
        <v>5</v>
      </c>
      <c r="C8" s="108"/>
      <c r="D8" s="108"/>
      <c r="E8" s="108"/>
      <c r="H8" s="46"/>
    </row>
    <row r="9" spans="1:5" ht="24">
      <c r="A9" s="1" t="s">
        <v>31</v>
      </c>
      <c r="B9" s="1" t="s">
        <v>6</v>
      </c>
      <c r="C9" s="1" t="s">
        <v>1</v>
      </c>
      <c r="D9" s="1">
        <v>2019</v>
      </c>
      <c r="E9" s="1" t="str">
        <f>E6</f>
        <v>ALCANZADO A SEPTIEMBRE</v>
      </c>
    </row>
    <row r="10" spans="1:9" ht="70.5" customHeight="1">
      <c r="A10" s="24" t="s">
        <v>77</v>
      </c>
      <c r="B10" s="2">
        <f>130+157+168+287</f>
        <v>742</v>
      </c>
      <c r="C10" s="3">
        <f>333+177+150+150</f>
        <v>810</v>
      </c>
      <c r="D10" s="62">
        <v>231</v>
      </c>
      <c r="E10" s="89">
        <f>138/231</f>
        <v>0.5974025974025974</v>
      </c>
      <c r="G10" s="75" t="s">
        <v>66</v>
      </c>
      <c r="H10" s="75"/>
      <c r="I10" s="30"/>
    </row>
    <row r="11" spans="1:10" ht="24.75" customHeight="1">
      <c r="A11" s="25" t="s">
        <v>26</v>
      </c>
      <c r="B11" s="109" t="s">
        <v>68</v>
      </c>
      <c r="C11" s="109"/>
      <c r="D11" s="109"/>
      <c r="E11" s="109"/>
      <c r="H11" s="45"/>
      <c r="I11" s="43"/>
      <c r="J11" s="43"/>
    </row>
    <row r="12" spans="1:12" ht="27" customHeight="1">
      <c r="A12" s="1" t="s">
        <v>32</v>
      </c>
      <c r="B12" s="1" t="s">
        <v>0</v>
      </c>
      <c r="C12" s="1" t="s">
        <v>1</v>
      </c>
      <c r="D12" s="1">
        <f>D6</f>
        <v>2019</v>
      </c>
      <c r="E12" s="42" t="str">
        <f>E6</f>
        <v>ALCANZADO A SEPTIEMBRE</v>
      </c>
      <c r="K12" s="47"/>
      <c r="L12" s="47"/>
    </row>
    <row r="13" spans="1:20" ht="60">
      <c r="A13" s="24" t="s">
        <v>78</v>
      </c>
      <c r="B13" s="4">
        <v>4.34</v>
      </c>
      <c r="C13" s="4" t="s">
        <v>23</v>
      </c>
      <c r="D13" s="63">
        <v>3</v>
      </c>
      <c r="E13" s="90">
        <f>9538823204771.52/119367038571</f>
        <v>79.91170191507925</v>
      </c>
      <c r="G13" s="75" t="s">
        <v>67</v>
      </c>
      <c r="I13" s="68"/>
      <c r="J13" s="68"/>
      <c r="L13" s="51"/>
      <c r="M13" s="44"/>
      <c r="N13" s="48"/>
      <c r="O13" s="54"/>
      <c r="P13" s="53"/>
      <c r="Q13" s="53"/>
      <c r="T13" s="52"/>
    </row>
    <row r="14" spans="1:12" ht="14.25">
      <c r="A14" s="25" t="s">
        <v>27</v>
      </c>
      <c r="B14" s="108" t="s">
        <v>2</v>
      </c>
      <c r="C14" s="108"/>
      <c r="D14" s="108"/>
      <c r="E14" s="108"/>
      <c r="H14" s="67"/>
      <c r="J14" s="43"/>
      <c r="K14" s="30"/>
      <c r="L14" s="43"/>
    </row>
    <row r="15" spans="1:9" ht="34.5" customHeight="1">
      <c r="A15" s="1" t="s">
        <v>33</v>
      </c>
      <c r="B15" s="1" t="s">
        <v>0</v>
      </c>
      <c r="C15" s="1" t="s">
        <v>1</v>
      </c>
      <c r="D15" s="1">
        <f>D6</f>
        <v>2019</v>
      </c>
      <c r="E15" s="42" t="str">
        <f>E6</f>
        <v>ALCANZADO A SEPTIEMBRE</v>
      </c>
      <c r="H15" s="50"/>
      <c r="I15" s="30"/>
    </row>
    <row r="16" spans="1:20" ht="84">
      <c r="A16" s="22" t="s">
        <v>82</v>
      </c>
      <c r="B16" s="65">
        <v>300</v>
      </c>
      <c r="C16" s="62">
        <v>2000</v>
      </c>
      <c r="D16" s="62">
        <v>1200000000</v>
      </c>
      <c r="E16" s="89">
        <v>1.43</v>
      </c>
      <c r="F16" s="19">
        <f>489.510134/650</f>
        <v>0.7530925138461538</v>
      </c>
      <c r="G16" s="75" t="s">
        <v>75</v>
      </c>
      <c r="H16" s="88">
        <f>1717074738.45/1200000000</f>
        <v>1.430895615375</v>
      </c>
      <c r="K16" s="74"/>
      <c r="T16" s="52" t="s">
        <v>44</v>
      </c>
    </row>
    <row r="17" spans="1:9" ht="15">
      <c r="A17" s="106" t="s">
        <v>20</v>
      </c>
      <c r="B17" s="106"/>
      <c r="C17" s="106"/>
      <c r="D17" s="106"/>
      <c r="E17" s="106"/>
      <c r="H17" s="83"/>
      <c r="I17" s="30"/>
    </row>
    <row r="18" spans="1:10" ht="24" customHeight="1">
      <c r="A18" s="23" t="s">
        <v>28</v>
      </c>
      <c r="B18" s="103" t="s">
        <v>22</v>
      </c>
      <c r="C18" s="104"/>
      <c r="D18" s="104"/>
      <c r="E18" s="105"/>
      <c r="H18" s="67"/>
      <c r="I18" s="67"/>
      <c r="J18" s="60"/>
    </row>
    <row r="19" spans="1:9" ht="25.5" customHeight="1">
      <c r="A19" s="26" t="s">
        <v>34</v>
      </c>
      <c r="B19" s="1" t="s">
        <v>0</v>
      </c>
      <c r="C19" s="1" t="s">
        <v>1</v>
      </c>
      <c r="D19" s="1">
        <f>D6</f>
        <v>2019</v>
      </c>
      <c r="E19" s="42" t="str">
        <f>E6</f>
        <v>ALCANZADO A SEPTIEMBRE</v>
      </c>
      <c r="H19" s="50"/>
      <c r="I19" s="30"/>
    </row>
    <row r="20" spans="1:9" ht="152.25" customHeight="1">
      <c r="A20" s="27" t="s">
        <v>58</v>
      </c>
      <c r="B20" s="21">
        <v>0.3</v>
      </c>
      <c r="C20" s="21">
        <v>0.8</v>
      </c>
      <c r="D20" s="64">
        <v>0.8</v>
      </c>
      <c r="E20" s="91">
        <f>798/942</f>
        <v>0.8471337579617835</v>
      </c>
      <c r="F20" s="66" t="s">
        <v>48</v>
      </c>
      <c r="G20" s="87" t="s">
        <v>72</v>
      </c>
      <c r="H20" s="87"/>
      <c r="I20" s="92"/>
    </row>
    <row r="21" spans="1:9" ht="14.25">
      <c r="A21" s="23" t="s">
        <v>29</v>
      </c>
      <c r="B21" s="76" t="s">
        <v>3</v>
      </c>
      <c r="C21" s="76"/>
      <c r="D21" s="76"/>
      <c r="E21" s="76"/>
      <c r="I21" s="30"/>
    </row>
    <row r="22" spans="1:5" ht="24">
      <c r="A22" s="56" t="s">
        <v>35</v>
      </c>
      <c r="B22" s="56" t="s">
        <v>0</v>
      </c>
      <c r="C22" s="56" t="s">
        <v>1</v>
      </c>
      <c r="D22" s="56">
        <v>2019</v>
      </c>
      <c r="E22" s="56" t="str">
        <f>E6</f>
        <v>ALCANZADO A SEPTIEMBRE</v>
      </c>
    </row>
    <row r="23" spans="1:7" ht="249.75" customHeight="1">
      <c r="A23" s="28" t="s">
        <v>71</v>
      </c>
      <c r="B23" s="93">
        <v>1</v>
      </c>
      <c r="C23" s="93">
        <v>1</v>
      </c>
      <c r="D23" s="93">
        <v>1</v>
      </c>
      <c r="E23" s="95">
        <f>514/460</f>
        <v>1.117391304347826</v>
      </c>
      <c r="F23" s="94" t="s">
        <v>70</v>
      </c>
      <c r="G23" s="87" t="s">
        <v>73</v>
      </c>
    </row>
    <row r="24" spans="1:5" ht="16.5" customHeight="1">
      <c r="A24" s="32"/>
      <c r="B24" s="33"/>
      <c r="C24" s="33"/>
      <c r="D24" s="33"/>
      <c r="E24" s="33"/>
    </row>
    <row r="25" spans="1:8" ht="14.25">
      <c r="A25" s="107" t="s">
        <v>79</v>
      </c>
      <c r="B25" s="107"/>
      <c r="C25" s="107"/>
      <c r="D25" s="107"/>
      <c r="H25" s="30"/>
    </row>
    <row r="26" spans="1:4" ht="14.25">
      <c r="A26" s="29" t="s">
        <v>80</v>
      </c>
      <c r="B26" s="20"/>
      <c r="C26" s="20"/>
      <c r="D26" s="20"/>
    </row>
    <row r="27" spans="1:4" ht="14.25">
      <c r="A27" s="20" t="s">
        <v>64</v>
      </c>
      <c r="B27" s="20"/>
      <c r="C27" s="20"/>
      <c r="D27" s="20"/>
    </row>
    <row r="47" ht="15">
      <c r="C47" s="68"/>
    </row>
    <row r="48" ht="14.25">
      <c r="C48" s="46"/>
    </row>
    <row r="49" ht="14.25">
      <c r="C49" s="46"/>
    </row>
  </sheetData>
  <sheetProtection/>
  <mergeCells count="11">
    <mergeCell ref="A25:D25"/>
    <mergeCell ref="B8:E8"/>
    <mergeCell ref="B11:E11"/>
    <mergeCell ref="B14:E14"/>
    <mergeCell ref="A1:E1"/>
    <mergeCell ref="A2:D2"/>
    <mergeCell ref="A3:D3"/>
    <mergeCell ref="A4:D4"/>
    <mergeCell ref="B5:E5"/>
    <mergeCell ref="B18:E18"/>
    <mergeCell ref="A17:E17"/>
  </mergeCells>
  <printOptions horizontalCentered="1" verticalCentered="1"/>
  <pageMargins left="0.984251968503937" right="0.2362204724409449" top="0.7086614173228347" bottom="0.4724409448818898" header="0.31496062992125984" footer="0.31496062992125984"/>
  <pageSetup fitToHeight="1" fitToWidth="1" orientation="portrait" scale="67" r:id="rId2"/>
  <drawing r:id="rId1"/>
</worksheet>
</file>

<file path=xl/worksheets/sheet2.xml><?xml version="1.0" encoding="utf-8"?>
<worksheet xmlns="http://schemas.openxmlformats.org/spreadsheetml/2006/main" xmlns:r="http://schemas.openxmlformats.org/officeDocument/2006/relationships">
  <sheetPr>
    <tabColor theme="9" tint="-0.24997000396251678"/>
  </sheetPr>
  <dimension ref="A1:M48"/>
  <sheetViews>
    <sheetView zoomScalePageLayoutView="0" workbookViewId="0" topLeftCell="A1">
      <selection activeCell="A1" sqref="A1:E19"/>
    </sheetView>
  </sheetViews>
  <sheetFormatPr defaultColWidth="11.421875" defaultRowHeight="15"/>
  <cols>
    <col min="1" max="1" width="27.8515625" style="0" customWidth="1"/>
    <col min="2" max="2" width="24.140625" style="0" customWidth="1"/>
    <col min="3" max="3" width="20.8515625" style="0" customWidth="1"/>
    <col min="4" max="4" width="19.140625" style="0" customWidth="1"/>
    <col min="5" max="5" width="19.7109375" style="0" customWidth="1"/>
    <col min="6" max="6" width="14.140625" style="0" customWidth="1"/>
    <col min="7" max="7" width="12.7109375" style="0" bestFit="1" customWidth="1"/>
    <col min="8" max="8" width="18.8515625" style="0" customWidth="1"/>
    <col min="9" max="9" width="19.140625" style="0" customWidth="1"/>
    <col min="10" max="10" width="18.8515625" style="0" customWidth="1"/>
    <col min="11" max="11" width="16.8515625" style="0" customWidth="1"/>
    <col min="12" max="12" width="15.57421875" style="0" customWidth="1"/>
    <col min="13" max="13" width="19.140625" style="0" customWidth="1"/>
  </cols>
  <sheetData>
    <row r="1" spans="1:5" ht="25.5" customHeight="1">
      <c r="A1" s="96" t="s">
        <v>37</v>
      </c>
      <c r="B1" s="97"/>
      <c r="C1" s="97"/>
      <c r="D1" s="97"/>
      <c r="E1" s="98"/>
    </row>
    <row r="2" spans="1:5" ht="15.75" customHeight="1">
      <c r="A2" s="120" t="s">
        <v>10</v>
      </c>
      <c r="B2" s="120"/>
      <c r="C2" s="120"/>
      <c r="D2" s="120"/>
      <c r="E2" s="120"/>
    </row>
    <row r="3" spans="1:5" ht="15.75" customHeight="1">
      <c r="A3" s="120" t="s">
        <v>11</v>
      </c>
      <c r="B3" s="120"/>
      <c r="C3" s="120"/>
      <c r="D3" s="120"/>
      <c r="E3" s="120"/>
    </row>
    <row r="4" spans="1:5" ht="15.75">
      <c r="A4" s="120" t="s">
        <v>52</v>
      </c>
      <c r="B4" s="120"/>
      <c r="C4" s="120"/>
      <c r="D4" s="120"/>
      <c r="E4" s="120"/>
    </row>
    <row r="6" spans="1:5" ht="15">
      <c r="A6" t="s">
        <v>69</v>
      </c>
      <c r="E6" t="s">
        <v>8</v>
      </c>
    </row>
    <row r="7" spans="1:5" ht="15">
      <c r="A7" s="111" t="s">
        <v>9</v>
      </c>
      <c r="B7" s="110" t="s">
        <v>15</v>
      </c>
      <c r="C7" s="112" t="s">
        <v>17</v>
      </c>
      <c r="D7" s="113"/>
      <c r="E7" s="114" t="s">
        <v>16</v>
      </c>
    </row>
    <row r="8" spans="1:5" ht="15">
      <c r="A8" s="111"/>
      <c r="B8" s="111"/>
      <c r="C8" s="6" t="s">
        <v>18</v>
      </c>
      <c r="D8" s="5" t="s">
        <v>19</v>
      </c>
      <c r="E8" s="115"/>
    </row>
    <row r="9" spans="1:7" ht="15.75">
      <c r="A9" s="10" t="s">
        <v>5</v>
      </c>
      <c r="B9" s="7">
        <f>B12*77%</f>
        <v>74727473031.75</v>
      </c>
      <c r="C9" s="77">
        <f>K31</f>
        <v>1337204989</v>
      </c>
      <c r="D9" s="7"/>
      <c r="E9" s="49">
        <f>B9+C9</f>
        <v>76064678020.75</v>
      </c>
      <c r="G9" s="14"/>
    </row>
    <row r="10" spans="1:5" ht="31.5">
      <c r="A10" s="11" t="s">
        <v>12</v>
      </c>
      <c r="B10" s="7">
        <f>B12*11%</f>
        <v>10675353290.25</v>
      </c>
      <c r="C10" s="77">
        <f>K30</f>
        <v>9360434923</v>
      </c>
      <c r="D10" s="7"/>
      <c r="E10" s="49">
        <f>B10+C10</f>
        <v>20035788213.25</v>
      </c>
    </row>
    <row r="11" spans="1:5" ht="31.5">
      <c r="A11" s="11" t="s">
        <v>13</v>
      </c>
      <c r="B11" s="7">
        <f>B12*12%</f>
        <v>11645839953</v>
      </c>
      <c r="C11" s="7">
        <f>K21</f>
        <v>1687365743</v>
      </c>
      <c r="D11" s="7"/>
      <c r="E11" s="49">
        <f>B11+C11</f>
        <v>13333205696</v>
      </c>
    </row>
    <row r="12" spans="1:5" ht="15.75">
      <c r="A12" s="12" t="s">
        <v>14</v>
      </c>
      <c r="B12" s="8">
        <v>97048666275</v>
      </c>
      <c r="C12" s="8">
        <v>12385005655</v>
      </c>
      <c r="D12" s="8"/>
      <c r="E12" s="8">
        <f>B12+C12</f>
        <v>109433671930</v>
      </c>
    </row>
    <row r="13" spans="1:5" ht="15.75">
      <c r="A13" s="12"/>
      <c r="B13" s="8"/>
      <c r="C13" s="8"/>
      <c r="D13" s="8"/>
      <c r="E13" s="8"/>
    </row>
    <row r="14" spans="1:8" ht="15.75">
      <c r="A14" s="70" t="s">
        <v>50</v>
      </c>
      <c r="B14" s="71"/>
      <c r="C14" s="71"/>
      <c r="D14" s="72"/>
      <c r="E14" s="73"/>
      <c r="H14" s="8"/>
    </row>
    <row r="15" spans="4:6" ht="15.75">
      <c r="D15" s="15"/>
      <c r="E15" s="69">
        <f>E12+E14</f>
        <v>109433671930</v>
      </c>
      <c r="F15" s="16"/>
    </row>
    <row r="16" spans="1:5" ht="31.5">
      <c r="A16" s="31" t="s">
        <v>36</v>
      </c>
      <c r="B16" s="78">
        <v>191180379</v>
      </c>
      <c r="D16" s="13"/>
      <c r="E16" s="14"/>
    </row>
    <row r="17" spans="1:5" ht="15">
      <c r="A17" s="118" t="s">
        <v>45</v>
      </c>
      <c r="B17" s="118"/>
      <c r="C17" s="118"/>
      <c r="D17" s="118"/>
      <c r="E17" s="118"/>
    </row>
    <row r="18" spans="1:5" ht="15">
      <c r="A18" s="119" t="s">
        <v>81</v>
      </c>
      <c r="B18" s="119"/>
      <c r="C18" s="119"/>
      <c r="D18" s="119"/>
      <c r="E18" s="119"/>
    </row>
    <row r="19" spans="1:5" ht="15.75" thickBot="1">
      <c r="A19" s="9" t="s">
        <v>65</v>
      </c>
      <c r="B19" s="34"/>
      <c r="C19" s="34"/>
      <c r="D19" s="34"/>
      <c r="E19" s="34"/>
    </row>
    <row r="20" spans="2:11" ht="111" customHeight="1">
      <c r="B20" s="9"/>
      <c r="C20" s="9"/>
      <c r="H20" s="36" t="s">
        <v>38</v>
      </c>
      <c r="I20" s="37">
        <v>2019</v>
      </c>
      <c r="J20" s="37"/>
      <c r="K20" s="37" t="s">
        <v>63</v>
      </c>
    </row>
    <row r="21" spans="1:11" ht="48">
      <c r="A21" s="9"/>
      <c r="B21" s="9"/>
      <c r="C21" s="8"/>
      <c r="G21" s="35">
        <v>770</v>
      </c>
      <c r="H21" s="40" t="s">
        <v>43</v>
      </c>
      <c r="I21" s="41" t="s">
        <v>53</v>
      </c>
      <c r="J21" s="41"/>
      <c r="K21" s="55">
        <v>1687365743</v>
      </c>
    </row>
    <row r="22" spans="7:13" ht="72">
      <c r="G22" s="116">
        <v>776</v>
      </c>
      <c r="H22" s="40" t="s">
        <v>40</v>
      </c>
      <c r="I22" s="41" t="s">
        <v>55</v>
      </c>
      <c r="J22" s="82">
        <f>K22*75/100</f>
        <v>7137324668.25</v>
      </c>
      <c r="K22" s="55">
        <v>9516432891</v>
      </c>
      <c r="L22" s="117">
        <f>K28</f>
        <v>10697639912</v>
      </c>
      <c r="M22" s="81"/>
    </row>
    <row r="23" spans="7:13" ht="16.5">
      <c r="G23" s="116"/>
      <c r="H23" s="40"/>
      <c r="I23" s="41" t="s">
        <v>56</v>
      </c>
      <c r="J23" s="82">
        <f>K22*15/100</f>
        <v>1427464933.65</v>
      </c>
      <c r="K23" s="55"/>
      <c r="L23" s="117"/>
      <c r="M23" s="79"/>
    </row>
    <row r="24" spans="7:13" ht="16.5">
      <c r="G24" s="116"/>
      <c r="H24" s="40"/>
      <c r="I24" s="41" t="s">
        <v>57</v>
      </c>
      <c r="J24" s="82">
        <f>K22*10/100</f>
        <v>951643289.1</v>
      </c>
      <c r="K24" s="55"/>
      <c r="L24" s="117"/>
      <c r="M24" s="79"/>
    </row>
    <row r="25" spans="7:12" ht="60">
      <c r="G25" s="116"/>
      <c r="H25" s="40" t="s">
        <v>41</v>
      </c>
      <c r="I25" s="41" t="s">
        <v>54</v>
      </c>
      <c r="J25" s="41"/>
      <c r="K25" s="55">
        <v>661214627</v>
      </c>
      <c r="L25" s="116"/>
    </row>
    <row r="26" spans="7:12" ht="72">
      <c r="G26" s="116"/>
      <c r="H26" s="40" t="s">
        <v>42</v>
      </c>
      <c r="I26" s="41" t="s">
        <v>54</v>
      </c>
      <c r="J26" s="41"/>
      <c r="K26" s="55">
        <v>519992394</v>
      </c>
      <c r="L26" s="116"/>
    </row>
    <row r="27" spans="8:11" ht="17.25" thickBot="1">
      <c r="H27" s="38" t="s">
        <v>39</v>
      </c>
      <c r="I27" s="39">
        <f>SUM(I21:I26)</f>
        <v>0</v>
      </c>
      <c r="J27" s="80"/>
      <c r="K27" s="57">
        <f>K21+K22+K25+K26</f>
        <v>12385005655</v>
      </c>
    </row>
    <row r="28" spans="11:13" ht="16.5">
      <c r="K28" s="59">
        <f>K27-K21</f>
        <v>10697639912</v>
      </c>
      <c r="L28" s="58">
        <f>K21+K22+K25+K26</f>
        <v>12385005655</v>
      </c>
      <c r="M28" s="14">
        <f>L28+L29</f>
        <v>12385005655</v>
      </c>
    </row>
    <row r="29" ht="15">
      <c r="M29" t="s">
        <v>49</v>
      </c>
    </row>
    <row r="30" spans="11:12" ht="15">
      <c r="K30">
        <f>K28*87.5/100</f>
        <v>9360434923</v>
      </c>
      <c r="L30" t="s">
        <v>47</v>
      </c>
    </row>
    <row r="31" spans="11:12" ht="15">
      <c r="K31">
        <f>K28*12.5/100</f>
        <v>1337204989</v>
      </c>
      <c r="L31" t="s">
        <v>46</v>
      </c>
    </row>
    <row r="33" spans="8:11" ht="15">
      <c r="H33" s="116" t="s">
        <v>59</v>
      </c>
      <c r="I33" s="84">
        <f>K22</f>
        <v>9516432891</v>
      </c>
      <c r="J33" s="85">
        <f>I33*75/100</f>
        <v>7137324668.25</v>
      </c>
      <c r="K33" s="72" t="s">
        <v>46</v>
      </c>
    </row>
    <row r="34" spans="8:11" ht="15">
      <c r="H34" s="116"/>
      <c r="I34" s="72"/>
      <c r="J34" s="85">
        <f>I33*15/100</f>
        <v>1427464933.65</v>
      </c>
      <c r="K34" s="72" t="s">
        <v>60</v>
      </c>
    </row>
    <row r="35" spans="8:11" ht="15">
      <c r="H35" s="116"/>
      <c r="I35" s="72"/>
      <c r="J35" s="85">
        <f>I33*10/100</f>
        <v>951643289.1</v>
      </c>
      <c r="K35" s="72" t="s">
        <v>61</v>
      </c>
    </row>
    <row r="36" spans="8:11" ht="15">
      <c r="H36" s="116"/>
      <c r="I36" s="72"/>
      <c r="J36" s="85">
        <f>J33+J34+J35</f>
        <v>9516432891</v>
      </c>
      <c r="K36" s="86">
        <v>1195</v>
      </c>
    </row>
    <row r="37" spans="8:11" ht="15">
      <c r="H37" s="116"/>
      <c r="I37" s="72"/>
      <c r="J37" s="72"/>
      <c r="K37" s="72"/>
    </row>
    <row r="38" spans="8:11" ht="15">
      <c r="H38" s="116"/>
      <c r="I38" s="72"/>
      <c r="J38" s="72"/>
      <c r="K38" s="72"/>
    </row>
    <row r="39" spans="8:11" ht="15">
      <c r="H39" s="116"/>
      <c r="I39" s="84">
        <f>K26</f>
        <v>519992394</v>
      </c>
      <c r="J39" s="85">
        <f>I39*75/100</f>
        <v>389994295.5</v>
      </c>
      <c r="K39" s="72" t="s">
        <v>46</v>
      </c>
    </row>
    <row r="40" spans="8:11" ht="15">
      <c r="H40" s="116"/>
      <c r="I40" s="72"/>
      <c r="J40" s="85">
        <f>I39*15/100</f>
        <v>77998859.1</v>
      </c>
      <c r="K40" s="72" t="s">
        <v>60</v>
      </c>
    </row>
    <row r="41" spans="8:11" ht="15">
      <c r="H41" s="116"/>
      <c r="I41" s="72"/>
      <c r="J41" s="85">
        <f>I39*10/100</f>
        <v>51999239.4</v>
      </c>
      <c r="K41" s="72" t="s">
        <v>61</v>
      </c>
    </row>
    <row r="42" spans="8:11" ht="15">
      <c r="H42" s="116"/>
      <c r="I42" s="72"/>
      <c r="J42" s="85">
        <f>J39+J40+J41</f>
        <v>519992394</v>
      </c>
      <c r="K42" s="86">
        <v>1194</v>
      </c>
    </row>
    <row r="43" spans="8:11" ht="15">
      <c r="H43" s="116"/>
      <c r="I43" s="72"/>
      <c r="J43" s="72"/>
      <c r="K43" s="72"/>
    </row>
    <row r="44" spans="8:11" ht="15">
      <c r="H44" s="116"/>
      <c r="I44" s="72"/>
      <c r="J44" s="72"/>
      <c r="K44" s="72"/>
    </row>
    <row r="45" spans="8:11" ht="15">
      <c r="H45" s="116"/>
      <c r="I45" s="84">
        <f>K25</f>
        <v>661214627</v>
      </c>
      <c r="J45" s="85">
        <f>I45*75/100</f>
        <v>495910970.25</v>
      </c>
      <c r="K45" s="72" t="s">
        <v>46</v>
      </c>
    </row>
    <row r="46" spans="8:11" ht="15">
      <c r="H46" s="116"/>
      <c r="I46" s="72"/>
      <c r="J46" s="85">
        <f>I45*15/100</f>
        <v>99182194.05</v>
      </c>
      <c r="K46" s="72" t="s">
        <v>60</v>
      </c>
    </row>
    <row r="47" spans="8:11" ht="15">
      <c r="H47" s="116"/>
      <c r="I47" s="72"/>
      <c r="J47" s="85">
        <f>I45*10/100</f>
        <v>66121462.7</v>
      </c>
      <c r="K47" s="72" t="s">
        <v>61</v>
      </c>
    </row>
    <row r="48" spans="8:11" ht="15">
      <c r="H48" s="116"/>
      <c r="I48" s="72"/>
      <c r="J48" s="85">
        <f>J45+J46+J47</f>
        <v>661214627</v>
      </c>
      <c r="K48" s="86">
        <v>1196</v>
      </c>
    </row>
  </sheetData>
  <sheetProtection/>
  <mergeCells count="13">
    <mergeCell ref="A1:E1"/>
    <mergeCell ref="A2:E2"/>
    <mergeCell ref="A3:E3"/>
    <mergeCell ref="A4:E4"/>
    <mergeCell ref="A7:A8"/>
    <mergeCell ref="B7:B8"/>
    <mergeCell ref="C7:D7"/>
    <mergeCell ref="E7:E8"/>
    <mergeCell ref="H33:H48"/>
    <mergeCell ref="L22:L26"/>
    <mergeCell ref="G22:G26"/>
    <mergeCell ref="A17:E17"/>
    <mergeCell ref="A18:E18"/>
  </mergeCells>
  <printOptions horizontalCentered="1" verticalCentered="1"/>
  <pageMargins left="0.7086614173228347" right="0.7086614173228347" top="0.7480314960629921" bottom="0.7480314960629921" header="0.31496062992125984" footer="0.31496062992125984"/>
  <pageSetup orientation="landscape"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Distrital de Hacienda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jaherrera</dc:creator>
  <cp:keywords/>
  <dc:description/>
  <cp:lastModifiedBy>gladys Gonzalez Herrera</cp:lastModifiedBy>
  <cp:lastPrinted>2019-10-09T14:50:31Z</cp:lastPrinted>
  <dcterms:created xsi:type="dcterms:W3CDTF">2008-08-26T19:35:11Z</dcterms:created>
  <dcterms:modified xsi:type="dcterms:W3CDTF">2019-10-10T13:31:28Z</dcterms:modified>
  <cp:category/>
  <cp:version/>
  <cp:contentType/>
  <cp:contentStatus/>
</cp:coreProperties>
</file>